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uston\Downloads\"/>
    </mc:Choice>
  </mc:AlternateContent>
  <bookViews>
    <workbookView xWindow="0" yWindow="0" windowWidth="8925" windowHeight="258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54" i="1"/>
  <c r="G47" i="1"/>
  <c r="G48" i="1"/>
  <c r="G49" i="1"/>
  <c r="G50" i="1"/>
  <c r="G51" i="1"/>
  <c r="G52" i="1"/>
  <c r="G53" i="1"/>
  <c r="G54" i="1"/>
  <c r="G46" i="1"/>
  <c r="D46" i="1"/>
  <c r="D71" i="1"/>
  <c r="C71" i="1"/>
  <c r="B71" i="1"/>
  <c r="B47" i="1"/>
  <c r="B48" i="1"/>
  <c r="B49" i="1"/>
  <c r="B50" i="1"/>
  <c r="B51" i="1"/>
  <c r="B52" i="1"/>
  <c r="B53" i="1"/>
  <c r="B46" i="1"/>
  <c r="B62" i="1"/>
  <c r="F55" i="1"/>
  <c r="B63" i="1"/>
  <c r="B64" i="1"/>
  <c r="B65" i="1"/>
  <c r="B66" i="1"/>
  <c r="B67" i="1"/>
  <c r="B68" i="1"/>
  <c r="B69" i="1"/>
  <c r="B70" i="1"/>
  <c r="E4" i="1" l="1"/>
  <c r="E31" i="1" l="1"/>
  <c r="E32" i="1"/>
  <c r="E33" i="1"/>
  <c r="E34" i="1"/>
  <c r="E35" i="1"/>
  <c r="E36" i="1"/>
  <c r="E37" i="1"/>
  <c r="E38" i="1"/>
  <c r="E39" i="1"/>
  <c r="E30" i="1"/>
  <c r="E15" i="1"/>
  <c r="E16" i="1"/>
  <c r="E17" i="1"/>
  <c r="E18" i="1"/>
  <c r="E19" i="1"/>
  <c r="E20" i="1"/>
  <c r="E21" i="1"/>
  <c r="E22" i="1"/>
  <c r="E23" i="1"/>
  <c r="E14" i="1"/>
  <c r="A76" i="1" l="1"/>
  <c r="A78" i="1" s="1"/>
  <c r="F63" i="1" l="1"/>
  <c r="F64" i="1"/>
  <c r="F65" i="1"/>
  <c r="F66" i="1"/>
  <c r="F67" i="1"/>
  <c r="F68" i="1"/>
  <c r="F69" i="1"/>
  <c r="F70" i="1"/>
  <c r="F62" i="1"/>
  <c r="F47" i="1"/>
  <c r="F48" i="1"/>
  <c r="F49" i="1"/>
  <c r="F50" i="1"/>
  <c r="F51" i="1"/>
  <c r="F52" i="1"/>
  <c r="F53" i="1"/>
  <c r="F54" i="1"/>
  <c r="F46" i="1"/>
  <c r="C63" i="1"/>
  <c r="C64" i="1"/>
  <c r="C62" i="1"/>
  <c r="C47" i="1"/>
  <c r="C46" i="1"/>
  <c r="B39" i="1"/>
  <c r="C39" i="1" s="1"/>
  <c r="B38" i="1"/>
  <c r="C38" i="1" s="1"/>
  <c r="B37" i="1"/>
  <c r="C37" i="1" s="1"/>
  <c r="B36" i="1"/>
  <c r="C36" i="1" s="1"/>
  <c r="B35" i="1"/>
  <c r="C35" i="1" s="1"/>
  <c r="B34" i="1"/>
  <c r="C34" i="1" s="1"/>
  <c r="B33" i="1"/>
  <c r="C33" i="1" s="1"/>
  <c r="B32" i="1"/>
  <c r="C32" i="1" s="1"/>
  <c r="B31" i="1"/>
  <c r="C31" i="1" s="1"/>
  <c r="B30" i="1"/>
  <c r="C30" i="1" s="1"/>
  <c r="B20" i="1"/>
  <c r="C20" i="1" s="1"/>
  <c r="B21" i="1"/>
  <c r="C21" i="1" s="1"/>
  <c r="B22" i="1"/>
  <c r="C22" i="1" s="1"/>
  <c r="B23" i="1"/>
  <c r="C23" i="1" s="1"/>
  <c r="B19" i="1"/>
  <c r="C19" i="1" s="1"/>
  <c r="B17" i="1"/>
  <c r="C17" i="1" s="1"/>
  <c r="B18" i="1"/>
  <c r="C18" i="1" s="1"/>
  <c r="B16" i="1"/>
  <c r="C16" i="1" s="1"/>
  <c r="B15" i="1"/>
  <c r="C15" i="1" s="1"/>
  <c r="B14" i="1"/>
  <c r="C14" i="1" s="1"/>
  <c r="C48" i="1" l="1"/>
  <c r="C49" i="1"/>
  <c r="D5" i="1"/>
  <c r="E5" i="1" s="1"/>
  <c r="D6" i="1"/>
  <c r="E6" i="1" s="1"/>
  <c r="D7" i="1"/>
  <c r="E7" i="1" s="1"/>
  <c r="D8" i="1"/>
  <c r="E8" i="1" s="1"/>
  <c r="D4" i="1"/>
  <c r="C65" i="1" l="1"/>
  <c r="D65" i="1" s="1"/>
  <c r="C50" i="1"/>
  <c r="D50" i="1" s="1"/>
  <c r="D64" i="1"/>
  <c r="D63" i="1"/>
  <c r="D62" i="1"/>
  <c r="D47" i="1"/>
  <c r="D48" i="1"/>
  <c r="D49" i="1"/>
  <c r="C66" i="1" l="1"/>
  <c r="D66" i="1" s="1"/>
  <c r="C51" i="1"/>
  <c r="D51" i="1" s="1"/>
  <c r="C67" i="1" l="1"/>
  <c r="D67" i="1" s="1"/>
  <c r="C52" i="1"/>
  <c r="D52" i="1" s="1"/>
  <c r="C68" i="1" l="1"/>
  <c r="D68" i="1" s="1"/>
  <c r="C53" i="1"/>
  <c r="D53" i="1" s="1"/>
  <c r="C69" i="1" l="1"/>
  <c r="D69" i="1" s="1"/>
  <c r="C55" i="1"/>
  <c r="C54" i="1"/>
  <c r="D54" i="1" s="1"/>
  <c r="D55" i="1" l="1"/>
  <c r="G55" i="1"/>
  <c r="C70" i="1"/>
  <c r="D70" i="1" s="1"/>
</calcChain>
</file>

<file path=xl/sharedStrings.xml><?xml version="1.0" encoding="utf-8"?>
<sst xmlns="http://schemas.openxmlformats.org/spreadsheetml/2006/main" count="46" uniqueCount="30">
  <si>
    <t>Experimental Mechanical Properties of Gummi Worms</t>
  </si>
  <si>
    <t>Original Gummi Worm Data</t>
  </si>
  <si>
    <t>Worm Number</t>
  </si>
  <si>
    <t>Relaxed Length</t>
  </si>
  <si>
    <t>Circumference</t>
  </si>
  <si>
    <t>Cross Section Area</t>
  </si>
  <si>
    <t>Relaxed Width</t>
  </si>
  <si>
    <t>Hookes Law Experiment</t>
  </si>
  <si>
    <t>Mass</t>
  </si>
  <si>
    <t>Force due to Mass</t>
  </si>
  <si>
    <t>Worm 1</t>
  </si>
  <si>
    <t>Worm 2</t>
  </si>
  <si>
    <t>New Length</t>
  </si>
  <si>
    <t>Stress-Strain Experiment</t>
  </si>
  <si>
    <t>Force</t>
  </si>
  <si>
    <t>Strain</t>
  </si>
  <si>
    <t>Stress</t>
  </si>
  <si>
    <t>Creep Testing</t>
  </si>
  <si>
    <t>Constants (Grams)</t>
  </si>
  <si>
    <t>Binder Clip</t>
  </si>
  <si>
    <t>Quarter</t>
  </si>
  <si>
    <t>Nickel</t>
  </si>
  <si>
    <t>Trial</t>
  </si>
  <si>
    <t>Time (Hours)</t>
  </si>
  <si>
    <t>Failure</t>
  </si>
  <si>
    <t>N/A</t>
  </si>
  <si>
    <t>Stretch</t>
  </si>
  <si>
    <t>Mass (kg)</t>
  </si>
  <si>
    <t>Force (N)</t>
  </si>
  <si>
    <t>Length of Worm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</si>
</sst>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165" fontId="0" fillId="0" borderId="0" xfId="0" applyNumberFormat="1"/>
    <xf numFmtId="11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Worm</a:t>
            </a:r>
            <a:r>
              <a:rPr lang="en-US" baseline="0"/>
              <a:t> 1: Stretch vs.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2.2777597015249128E-2"/>
                  <c:y val="-7.008932706941044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Sheet1!$C$13:$C$23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0.49403159999999996</c:v>
                </c:pt>
                <c:pt idx="2">
                  <c:v>0.93901319999999999</c:v>
                </c:pt>
                <c:pt idx="3">
                  <c:v>1.3839948</c:v>
                </c:pt>
                <c:pt idx="4">
                  <c:v>1.8289763999999999</c:v>
                </c:pt>
                <c:pt idx="5">
                  <c:v>2.2739580000000004</c:v>
                </c:pt>
                <c:pt idx="6">
                  <c:v>2.6663579999999998</c:v>
                </c:pt>
                <c:pt idx="7">
                  <c:v>3.0587580000000005</c:v>
                </c:pt>
                <c:pt idx="8">
                  <c:v>3.4511580000000004</c:v>
                </c:pt>
                <c:pt idx="9">
                  <c:v>3.8435580000000007</c:v>
                </c:pt>
                <c:pt idx="10">
                  <c:v>4.2359580000000001</c:v>
                </c:pt>
              </c:numCache>
            </c:numRef>
          </c:xVal>
          <c:yVal>
            <c:numRef>
              <c:f>Sheet1!$E$13:$E$23</c:f>
              <c:numCache>
                <c:formatCode>General</c:formatCode>
                <c:ptCount val="11"/>
                <c:pt idx="0">
                  <c:v>0</c:v>
                </c:pt>
                <c:pt idx="1">
                  <c:v>9.999999999999995E-3</c:v>
                </c:pt>
                <c:pt idx="2">
                  <c:v>1.4999999999999999E-2</c:v>
                </c:pt>
                <c:pt idx="3">
                  <c:v>1.999999999999999E-2</c:v>
                </c:pt>
                <c:pt idx="4">
                  <c:v>2.5999999999999995E-2</c:v>
                </c:pt>
                <c:pt idx="5">
                  <c:v>0.03</c:v>
                </c:pt>
                <c:pt idx="6">
                  <c:v>3.7999999999999992E-2</c:v>
                </c:pt>
                <c:pt idx="7">
                  <c:v>4.9999999999999989E-2</c:v>
                </c:pt>
                <c:pt idx="8">
                  <c:v>0.06</c:v>
                </c:pt>
                <c:pt idx="9">
                  <c:v>7.9999999999999988E-2</c:v>
                </c:pt>
                <c:pt idx="10">
                  <c:v>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51-442F-8AFE-80A99A40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335368"/>
        <c:axId val="467341600"/>
      </c:scatterChart>
      <c:valAx>
        <c:axId val="46733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41600"/>
        <c:crosses val="autoZero"/>
        <c:crossBetween val="midCat"/>
      </c:valAx>
      <c:valAx>
        <c:axId val="46734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Stretch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35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Worm</a:t>
            </a:r>
            <a:r>
              <a:rPr lang="en-US" baseline="0"/>
              <a:t> 2: Stretch vs. Force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Sheet1!$C$29:$C$39</c:f>
              <c:numCache>
                <c:formatCode>0.000</c:formatCode>
                <c:ptCount val="11"/>
                <c:pt idx="0" formatCode="General">
                  <c:v>0</c:v>
                </c:pt>
                <c:pt idx="1">
                  <c:v>0.49403159999999996</c:v>
                </c:pt>
                <c:pt idx="2">
                  <c:v>0.93901319999999999</c:v>
                </c:pt>
                <c:pt idx="3">
                  <c:v>1.3839948</c:v>
                </c:pt>
                <c:pt idx="4">
                  <c:v>1.8289763999999999</c:v>
                </c:pt>
                <c:pt idx="5">
                  <c:v>2.2739580000000004</c:v>
                </c:pt>
                <c:pt idx="6">
                  <c:v>2.6663579999999998</c:v>
                </c:pt>
                <c:pt idx="7">
                  <c:v>3.0587580000000005</c:v>
                </c:pt>
                <c:pt idx="8">
                  <c:v>3.4511580000000004</c:v>
                </c:pt>
                <c:pt idx="9">
                  <c:v>3.8435580000000007</c:v>
                </c:pt>
                <c:pt idx="10">
                  <c:v>4.2359580000000001</c:v>
                </c:pt>
              </c:numCache>
            </c:numRef>
          </c:xVal>
          <c:yVal>
            <c:numRef>
              <c:f>Sheet1!$E$29:$E$39</c:f>
              <c:numCache>
                <c:formatCode>General</c:formatCode>
                <c:ptCount val="11"/>
                <c:pt idx="0">
                  <c:v>0</c:v>
                </c:pt>
                <c:pt idx="1">
                  <c:v>3.0000000000000027E-3</c:v>
                </c:pt>
                <c:pt idx="2">
                  <c:v>7.9999999999999932E-3</c:v>
                </c:pt>
                <c:pt idx="3">
                  <c:v>1.2999999999999998E-2</c:v>
                </c:pt>
                <c:pt idx="4">
                  <c:v>1.7000000000000001E-2</c:v>
                </c:pt>
                <c:pt idx="5">
                  <c:v>2.1999999999999992E-2</c:v>
                </c:pt>
                <c:pt idx="6">
                  <c:v>2.5999999999999995E-2</c:v>
                </c:pt>
                <c:pt idx="7">
                  <c:v>3.9999999999999994E-2</c:v>
                </c:pt>
                <c:pt idx="8">
                  <c:v>6.2999999999999987E-2</c:v>
                </c:pt>
                <c:pt idx="9">
                  <c:v>7.8E-2</c:v>
                </c:pt>
                <c:pt idx="10">
                  <c:v>8.7000000000000008E-2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B-4422-8D5C-CFE1D112D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51776"/>
        <c:axId val="469157680"/>
      </c:scatterChart>
      <c:valAx>
        <c:axId val="46915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157680"/>
        <c:crosses val="autoZero"/>
        <c:crossBetween val="midCat"/>
      </c:valAx>
      <c:valAx>
        <c:axId val="46915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Stretch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15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Stress-Strain</a:t>
            </a:r>
            <a:r>
              <a:rPr lang="en-US" baseline="0"/>
              <a:t> Curve of Gummi Worm 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Sheet1!$F$46:$F$55</c:f>
              <c:numCache>
                <c:formatCode>0.000</c:formatCode>
                <c:ptCount val="10"/>
                <c:pt idx="0">
                  <c:v>4.2857142857142691E-2</c:v>
                </c:pt>
                <c:pt idx="1">
                  <c:v>8.571428571428559E-2</c:v>
                </c:pt>
                <c:pt idx="2">
                  <c:v>0.14285714285714277</c:v>
                </c:pt>
                <c:pt idx="3">
                  <c:v>0.19999999999999996</c:v>
                </c:pt>
                <c:pt idx="4">
                  <c:v>0.25714285714285695</c:v>
                </c:pt>
                <c:pt idx="5">
                  <c:v>0.32857142857142846</c:v>
                </c:pt>
                <c:pt idx="6">
                  <c:v>0.4142857142857142</c:v>
                </c:pt>
                <c:pt idx="7">
                  <c:v>0.52857142857142836</c:v>
                </c:pt>
                <c:pt idx="8">
                  <c:v>0.67142857142857137</c:v>
                </c:pt>
                <c:pt idx="9">
                  <c:v>1.714285714285714</c:v>
                </c:pt>
              </c:numCache>
            </c:numRef>
          </c:xVal>
          <c:yVal>
            <c:numRef>
              <c:f>Sheet1!$G$46:$G$55</c:f>
              <c:numCache>
                <c:formatCode>General</c:formatCode>
                <c:ptCount val="10"/>
                <c:pt idx="0">
                  <c:v>4265.4208328633758</c:v>
                </c:pt>
                <c:pt idx="1">
                  <c:v>7964.8357165675989</c:v>
                </c:pt>
                <c:pt idx="2">
                  <c:v>11664.25060027182</c:v>
                </c:pt>
                <c:pt idx="3">
                  <c:v>15363.665483976045</c:v>
                </c:pt>
                <c:pt idx="4">
                  <c:v>19063.080367680268</c:v>
                </c:pt>
                <c:pt idx="5">
                  <c:v>22762.495251384487</c:v>
                </c:pt>
                <c:pt idx="6">
                  <c:v>26461.910135088714</c:v>
                </c:pt>
                <c:pt idx="7">
                  <c:v>30161.325018792937</c:v>
                </c:pt>
                <c:pt idx="8">
                  <c:v>33860.73990249716</c:v>
                </c:pt>
                <c:pt idx="9">
                  <c:v>51937.837906742177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6A-43C3-B8BE-ED927B7B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237000"/>
        <c:axId val="472234376"/>
      </c:scatterChart>
      <c:valAx>
        <c:axId val="472237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34376"/>
        <c:crosses val="autoZero"/>
        <c:crossBetween val="midCat"/>
      </c:valAx>
      <c:valAx>
        <c:axId val="47223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237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Stress-Strain</a:t>
            </a:r>
            <a:r>
              <a:rPr lang="en-US" baseline="0"/>
              <a:t> Curve of Gummi Worm 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numRef>
              <c:f>Sheet1!$F$62:$F$70</c:f>
              <c:numCache>
                <c:formatCode>0.000</c:formatCode>
                <c:ptCount val="9"/>
                <c:pt idx="0">
                  <c:v>4.1666666666666706E-2</c:v>
                </c:pt>
                <c:pt idx="1">
                  <c:v>8.3333333333333412E-2</c:v>
                </c:pt>
                <c:pt idx="2">
                  <c:v>0.15277777777777793</c:v>
                </c:pt>
                <c:pt idx="3">
                  <c:v>0.23611111111111113</c:v>
                </c:pt>
                <c:pt idx="4">
                  <c:v>0.33333333333333348</c:v>
                </c:pt>
                <c:pt idx="5">
                  <c:v>0.48611111111111122</c:v>
                </c:pt>
                <c:pt idx="6">
                  <c:v>0.72222222222222232</c:v>
                </c:pt>
                <c:pt idx="7">
                  <c:v>1</c:v>
                </c:pt>
                <c:pt idx="8">
                  <c:v>1.4027777777777777</c:v>
                </c:pt>
              </c:numCache>
            </c:numRef>
          </c:xVal>
          <c:yVal>
            <c:numRef>
              <c:f>Sheet1!$G$62:$G$70</c:f>
              <c:numCache>
                <c:formatCode>General</c:formatCode>
                <c:ptCount val="9"/>
                <c:pt idx="0">
                  <c:v>3584.138338725475</c:v>
                </c:pt>
                <c:pt idx="1">
                  <c:v>6692.6744562824961</c:v>
                </c:pt>
                <c:pt idx="2">
                  <c:v>9801.2105738395148</c:v>
                </c:pt>
                <c:pt idx="3">
                  <c:v>12909.746691396536</c:v>
                </c:pt>
                <c:pt idx="4">
                  <c:v>16018.282808953556</c:v>
                </c:pt>
                <c:pt idx="5">
                  <c:v>19126.818926510576</c:v>
                </c:pt>
                <c:pt idx="6">
                  <c:v>22235.355044067597</c:v>
                </c:pt>
                <c:pt idx="7">
                  <c:v>25343.891161624619</c:v>
                </c:pt>
                <c:pt idx="8">
                  <c:v>28452.427279181637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58-47D3-92FB-011CB93DA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955096"/>
        <c:axId val="475951488"/>
      </c:scatterChart>
      <c:valAx>
        <c:axId val="475955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1488"/>
        <c:crosses val="autoZero"/>
        <c:crossBetween val="midCat"/>
      </c:valAx>
      <c:valAx>
        <c:axId val="47595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</a:t>
                </a:r>
                <a:r>
                  <a:rPr lang="en-US" baseline="0"/>
                  <a:t> (Pa)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955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Worm</a:t>
            </a:r>
            <a:r>
              <a:rPr lang="en-US" baseline="0"/>
              <a:t> 5: Creep Test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Sheet1!$B$76:$B$81</c:f>
              <c:numCache>
                <c:formatCode>General</c:formatCode>
                <c:ptCount val="6"/>
                <c:pt idx="0" formatCode="0">
                  <c:v>1.0000000000000001E-9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Sheet1!$C$76:$C$81</c:f>
              <c:numCache>
                <c:formatCode>General</c:formatCode>
                <c:ptCount val="6"/>
                <c:pt idx="0">
                  <c:v>7.2999999999999995E-2</c:v>
                </c:pt>
                <c:pt idx="1">
                  <c:v>0.128</c:v>
                </c:pt>
                <c:pt idx="2">
                  <c:v>0.13400000000000001</c:v>
                </c:pt>
                <c:pt idx="3">
                  <c:v>0.13800000000000001</c:v>
                </c:pt>
                <c:pt idx="4">
                  <c:v>0.14099999999999999</c:v>
                </c:pt>
                <c:pt idx="5">
                  <c:v>0.14299999999999999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7D-4601-AA43-CE4A025A9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155056"/>
        <c:axId val="469155384"/>
      </c:scatterChart>
      <c:valAx>
        <c:axId val="469155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(Hours)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155384"/>
        <c:crosses val="autoZero"/>
        <c:crossBetween val="midCat"/>
      </c:valAx>
      <c:valAx>
        <c:axId val="46915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Length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155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7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Sheet1!$C$13:$C$19</c:f>
              <c:numCache>
                <c:formatCode>0.000</c:formatCode>
                <c:ptCount val="7"/>
                <c:pt idx="0" formatCode="General">
                  <c:v>0</c:v>
                </c:pt>
                <c:pt idx="1">
                  <c:v>0.49403159999999996</c:v>
                </c:pt>
                <c:pt idx="2">
                  <c:v>0.93901319999999999</c:v>
                </c:pt>
                <c:pt idx="3">
                  <c:v>1.3839948</c:v>
                </c:pt>
                <c:pt idx="4">
                  <c:v>1.8289763999999999</c:v>
                </c:pt>
                <c:pt idx="5">
                  <c:v>2.2739580000000004</c:v>
                </c:pt>
                <c:pt idx="6">
                  <c:v>2.6663579999999998</c:v>
                </c:pt>
              </c:numCache>
            </c:numRef>
          </c:xVal>
          <c:yVal>
            <c:numRef>
              <c:f>Sheet1!$E$13:$E$19</c:f>
              <c:numCache>
                <c:formatCode>General</c:formatCode>
                <c:ptCount val="7"/>
                <c:pt idx="0">
                  <c:v>0</c:v>
                </c:pt>
                <c:pt idx="1">
                  <c:v>9.999999999999995E-3</c:v>
                </c:pt>
                <c:pt idx="2">
                  <c:v>1.4999999999999999E-2</c:v>
                </c:pt>
                <c:pt idx="3">
                  <c:v>1.999999999999999E-2</c:v>
                </c:pt>
                <c:pt idx="4">
                  <c:v>2.5999999999999995E-2</c:v>
                </c:pt>
                <c:pt idx="5">
                  <c:v>0.03</c:v>
                </c:pt>
                <c:pt idx="6">
                  <c:v>3.7999999999999992E-2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55-40E1-B083-83AD11808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259408"/>
        <c:axId val="462262360"/>
      </c:scatterChart>
      <c:valAx>
        <c:axId val="46225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62360"/>
        <c:crosses val="autoZero"/>
        <c:crossBetween val="midCat"/>
      </c:valAx>
      <c:valAx>
        <c:axId val="46226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259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7 Points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Sheet1!$C$29:$C$35</c:f>
              <c:numCache>
                <c:formatCode>0.000</c:formatCode>
                <c:ptCount val="7"/>
                <c:pt idx="0" formatCode="General">
                  <c:v>0</c:v>
                </c:pt>
                <c:pt idx="1">
                  <c:v>0.49403159999999996</c:v>
                </c:pt>
                <c:pt idx="2">
                  <c:v>0.93901319999999999</c:v>
                </c:pt>
                <c:pt idx="3">
                  <c:v>1.3839948</c:v>
                </c:pt>
                <c:pt idx="4">
                  <c:v>1.8289763999999999</c:v>
                </c:pt>
                <c:pt idx="5">
                  <c:v>2.2739580000000004</c:v>
                </c:pt>
                <c:pt idx="6">
                  <c:v>2.6663579999999998</c:v>
                </c:pt>
              </c:numCache>
            </c:numRef>
          </c:xVal>
          <c:yVal>
            <c:numRef>
              <c:f>Sheet1!$E$29:$E$35</c:f>
              <c:numCache>
                <c:formatCode>General</c:formatCode>
                <c:ptCount val="7"/>
                <c:pt idx="0">
                  <c:v>0</c:v>
                </c:pt>
                <c:pt idx="1">
                  <c:v>3.0000000000000027E-3</c:v>
                </c:pt>
                <c:pt idx="2">
                  <c:v>7.9999999999999932E-3</c:v>
                </c:pt>
                <c:pt idx="3">
                  <c:v>1.2999999999999998E-2</c:v>
                </c:pt>
                <c:pt idx="4">
                  <c:v>1.7000000000000001E-2</c:v>
                </c:pt>
                <c:pt idx="5">
                  <c:v>2.1999999999999992E-2</c:v>
                </c:pt>
                <c:pt idx="6">
                  <c:v>2.5999999999999995E-2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80-44A0-A56B-E5ECDB76C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9065176"/>
        <c:axId val="519062552"/>
      </c:scatterChart>
      <c:valAx>
        <c:axId val="51906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062552"/>
        <c:crosses val="autoZero"/>
        <c:crossBetween val="midCat"/>
      </c:valAx>
      <c:valAx>
        <c:axId val="519062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9065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9</xdr:row>
      <xdr:rowOff>19050</xdr:rowOff>
    </xdr:from>
    <xdr:to>
      <xdr:col>14</xdr:col>
      <xdr:colOff>123825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</xdr:colOff>
      <xdr:row>26</xdr:row>
      <xdr:rowOff>123825</xdr:rowOff>
    </xdr:from>
    <xdr:to>
      <xdr:col>14</xdr:col>
      <xdr:colOff>114300</xdr:colOff>
      <xdr:row>39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285750</xdr:colOff>
      <xdr:row>41</xdr:row>
      <xdr:rowOff>171450</xdr:rowOff>
    </xdr:from>
    <xdr:to>
      <xdr:col>14</xdr:col>
      <xdr:colOff>400050</xdr:colOff>
      <xdr:row>55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304800</xdr:colOff>
      <xdr:row>58</xdr:row>
      <xdr:rowOff>0</xdr:rowOff>
    </xdr:from>
    <xdr:to>
      <xdr:col>14</xdr:col>
      <xdr:colOff>419100</xdr:colOff>
      <xdr:row>72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71437</xdr:colOff>
      <xdr:row>73</xdr:row>
      <xdr:rowOff>104775</xdr:rowOff>
    </xdr:from>
    <xdr:to>
      <xdr:col>10</xdr:col>
      <xdr:colOff>233362</xdr:colOff>
      <xdr:row>87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85725</xdr:colOff>
      <xdr:row>10</xdr:row>
      <xdr:rowOff>19050</xdr:rowOff>
    </xdr:from>
    <xdr:to>
      <xdr:col>22</xdr:col>
      <xdr:colOff>390525</xdr:colOff>
      <xdr:row>24</xdr:row>
      <xdr:rowOff>95250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133350</xdr:colOff>
      <xdr:row>26</xdr:row>
      <xdr:rowOff>57150</xdr:rowOff>
    </xdr:from>
    <xdr:to>
      <xdr:col>22</xdr:col>
      <xdr:colOff>438150</xdr:colOff>
      <xdr:row>40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44</xdr:row>
      <xdr:rowOff>76200</xdr:rowOff>
    </xdr:from>
    <xdr:to>
      <xdr:col>9</xdr:col>
      <xdr:colOff>571500</xdr:colOff>
      <xdr:row>53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AC3D33B1-1720-4131-B638-E68FD81B51A0}"/>
            </a:ext>
          </a:extLst>
        </xdr:cNvPr>
        <xdr:cNvCxnSpPr/>
      </xdr:nvCxnSpPr>
      <xdr:spPr>
        <a:xfrm>
          <a:off x="8791575" y="8458200"/>
          <a:ext cx="0" cy="1638300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514350</xdr:colOff>
      <xdr:row>60</xdr:row>
      <xdr:rowOff>85725</xdr:rowOff>
    </xdr:from>
    <xdr:to>
      <xdr:col>9</xdr:col>
      <xdr:colOff>523875</xdr:colOff>
      <xdr:row>69</xdr:row>
      <xdr:rowOff>95250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BFF7CACA-3B4D-46EC-90F2-DEFDB3D188E7}"/>
            </a:ext>
          </a:extLst>
        </xdr:cNvPr>
        <xdr:cNvCxnSpPr/>
      </xdr:nvCxnSpPr>
      <xdr:spPr>
        <a:xfrm>
          <a:off x="8734425" y="11515725"/>
          <a:ext cx="9525" cy="1724025"/>
        </a:xfrm>
        <a:prstGeom prst="line">
          <a:avLst/>
        </a:prstGeom>
        <a:ln w="28575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49</xdr:row>
      <xdr:rowOff>19050</xdr:rowOff>
    </xdr:from>
    <xdr:to>
      <xdr:col>12</xdr:col>
      <xdr:colOff>552450</xdr:colOff>
      <xdr:row>50</xdr:row>
      <xdr:rowOff>47625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A1C5E94-466C-4F05-B65D-0FC5812B2BB4}"/>
            </a:ext>
          </a:extLst>
        </xdr:cNvPr>
        <xdr:cNvSpPr txBox="1"/>
      </xdr:nvSpPr>
      <xdr:spPr>
        <a:xfrm>
          <a:off x="9210675" y="9353550"/>
          <a:ext cx="13906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Yield Point</a:t>
          </a:r>
        </a:p>
      </xdr:txBody>
    </xdr:sp>
    <xdr:clientData/>
  </xdr:twoCellAnchor>
  <xdr:twoCellAnchor>
    <xdr:from>
      <xdr:col>10</xdr:col>
      <xdr:colOff>323850</xdr:colOff>
      <xdr:row>48</xdr:row>
      <xdr:rowOff>76200</xdr:rowOff>
    </xdr:from>
    <xdr:to>
      <xdr:col>10</xdr:col>
      <xdr:colOff>495300</xdr:colOff>
      <xdr:row>49</xdr:row>
      <xdr:rowOff>57150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720576C4-8512-4822-9050-E2595E0F6A9D}"/>
            </a:ext>
          </a:extLst>
        </xdr:cNvPr>
        <xdr:cNvCxnSpPr/>
      </xdr:nvCxnSpPr>
      <xdr:spPr>
        <a:xfrm flipH="1" flipV="1">
          <a:off x="9153525" y="9220200"/>
          <a:ext cx="171450" cy="1714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0.15417</cdr:x>
      <cdr:y>0.33214</cdr:y>
    </cdr:from>
    <cdr:to>
      <cdr:x>0.37708</cdr:x>
      <cdr:y>0.57857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D052AFB-A856-49ED-BB64-43DF7AE25544}"/>
            </a:ext>
          </a:extLst>
        </cdr:cNvPr>
        <cdr:cNvSpPr txBox="1"/>
      </cdr:nvSpPr>
      <cdr:spPr>
        <a:xfrm xmlns:a="http://schemas.openxmlformats.org/drawingml/2006/main">
          <a:off x="704849" y="885824"/>
          <a:ext cx="1019176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Elastic Deformation</a:t>
          </a:r>
        </a:p>
      </cdr:txBody>
    </cdr:sp>
  </cdr:relSizeAnchor>
  <cdr:relSizeAnchor xmlns:cdr="http://schemas.openxmlformats.org/drawingml/2006/chartDrawing">
    <cdr:from>
      <cdr:x>0.48542</cdr:x>
      <cdr:y>0.67143</cdr:y>
    </cdr:from>
    <cdr:to>
      <cdr:x>0.90625</cdr:x>
      <cdr:y>0.76786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CAF5C98-E431-4381-951E-35D77C680BC1}"/>
            </a:ext>
          </a:extLst>
        </cdr:cNvPr>
        <cdr:cNvSpPr txBox="1"/>
      </cdr:nvSpPr>
      <cdr:spPr>
        <a:xfrm xmlns:a="http://schemas.openxmlformats.org/drawingml/2006/main">
          <a:off x="2219325" y="1790700"/>
          <a:ext cx="1924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Plastic Deformation</a:t>
          </a:r>
        </a:p>
      </cdr:txBody>
    </cdr:sp>
  </cdr:relSizeAnchor>
  <cdr:relSizeAnchor xmlns:cdr="http://schemas.openxmlformats.org/drawingml/2006/chartDrawing">
    <cdr:from>
      <cdr:x>0.69792</cdr:x>
      <cdr:y>0.375</cdr:y>
    </cdr:from>
    <cdr:to>
      <cdr:x>0.95</cdr:x>
      <cdr:y>0.51071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8B7F754-2780-4995-BD6E-CF8A09EFE5C4}"/>
            </a:ext>
          </a:extLst>
        </cdr:cNvPr>
        <cdr:cNvSpPr txBox="1"/>
      </cdr:nvSpPr>
      <cdr:spPr>
        <a:xfrm xmlns:a="http://schemas.openxmlformats.org/drawingml/2006/main">
          <a:off x="3190875" y="1000125"/>
          <a:ext cx="11525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Fracture Point</a:t>
          </a:r>
        </a:p>
      </cdr:txBody>
    </cdr:sp>
  </cdr:relSizeAnchor>
  <cdr:relSizeAnchor xmlns:cdr="http://schemas.openxmlformats.org/drawingml/2006/chartDrawing">
    <cdr:from>
      <cdr:x>0.80417</cdr:x>
      <cdr:y>0.275</cdr:y>
    </cdr:from>
    <cdr:to>
      <cdr:x>0.89375</cdr:x>
      <cdr:y>0.38929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070F5B73-2338-40E2-AB0E-9CC83CA44D80}"/>
            </a:ext>
          </a:extLst>
        </cdr:cNvPr>
        <cdr:cNvCxnSpPr/>
      </cdr:nvCxnSpPr>
      <cdr:spPr>
        <a:xfrm xmlns:a="http://schemas.openxmlformats.org/drawingml/2006/main" flipV="1">
          <a:off x="3676650" y="733426"/>
          <a:ext cx="409575" cy="30479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</cdr:x>
      <cdr:y>0.26736</cdr:y>
    </cdr:from>
    <cdr:to>
      <cdr:x>0.36875</cdr:x>
      <cdr:y>0.47569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C6C8524-0636-4932-A7DD-87A3687C0250}"/>
            </a:ext>
          </a:extLst>
        </cdr:cNvPr>
        <cdr:cNvSpPr txBox="1"/>
      </cdr:nvSpPr>
      <cdr:spPr>
        <a:xfrm xmlns:a="http://schemas.openxmlformats.org/drawingml/2006/main">
          <a:off x="685799" y="733425"/>
          <a:ext cx="1000125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/>
            <a:t>Elastic Deformation</a:t>
          </a:r>
        </a:p>
      </cdr:txBody>
    </cdr:sp>
  </cdr:relSizeAnchor>
  <cdr:relSizeAnchor xmlns:cdr="http://schemas.openxmlformats.org/drawingml/2006/chartDrawing">
    <cdr:from>
      <cdr:x>0.45833</cdr:x>
      <cdr:y>0.65278</cdr:y>
    </cdr:from>
    <cdr:to>
      <cdr:x>0.89583</cdr:x>
      <cdr:y>0.73611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C1211062-97EB-4E5C-B255-9B14CAD6315B}"/>
            </a:ext>
          </a:extLst>
        </cdr:cNvPr>
        <cdr:cNvSpPr txBox="1"/>
      </cdr:nvSpPr>
      <cdr:spPr>
        <a:xfrm xmlns:a="http://schemas.openxmlformats.org/drawingml/2006/main">
          <a:off x="2095500" y="1790700"/>
          <a:ext cx="20002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Plastic Deformation</a:t>
          </a:r>
        </a:p>
      </cdr:txBody>
    </cdr:sp>
  </cdr:relSizeAnchor>
  <cdr:relSizeAnchor xmlns:cdr="http://schemas.openxmlformats.org/drawingml/2006/chartDrawing">
    <cdr:from>
      <cdr:x>0.4875</cdr:x>
      <cdr:y>0.42708</cdr:y>
    </cdr:from>
    <cdr:to>
      <cdr:x>0.60208</cdr:x>
      <cdr:y>0.61806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62CC0EC-BFEA-44DC-8FE8-86E97591EC3B}"/>
            </a:ext>
          </a:extLst>
        </cdr:cNvPr>
        <cdr:cNvSpPr txBox="1"/>
      </cdr:nvSpPr>
      <cdr:spPr>
        <a:xfrm xmlns:a="http://schemas.openxmlformats.org/drawingml/2006/main">
          <a:off x="2228850" y="1171574"/>
          <a:ext cx="5238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Yield Point</a:t>
          </a:r>
        </a:p>
      </cdr:txBody>
    </cdr:sp>
  </cdr:relSizeAnchor>
  <cdr:relSizeAnchor xmlns:cdr="http://schemas.openxmlformats.org/drawingml/2006/chartDrawing">
    <cdr:from>
      <cdr:x>0.47917</cdr:x>
      <cdr:y>0.35764</cdr:y>
    </cdr:from>
    <cdr:to>
      <cdr:x>0.53333</cdr:x>
      <cdr:y>0.44444</cdr:y>
    </cdr:to>
    <cdr:cxnSp macro="">
      <cdr:nvCxnSpPr>
        <cdr:cNvPr id="6" name="Straight Arrow Connector 5">
          <a:extLst xmlns:a="http://schemas.openxmlformats.org/drawingml/2006/main">
            <a:ext uri="{FF2B5EF4-FFF2-40B4-BE49-F238E27FC236}">
              <a16:creationId xmlns:a16="http://schemas.microsoft.com/office/drawing/2014/main" id="{746C6157-0996-4D67-AB99-501799C4FADC}"/>
            </a:ext>
          </a:extLst>
        </cdr:cNvPr>
        <cdr:cNvCxnSpPr/>
      </cdr:nvCxnSpPr>
      <cdr:spPr>
        <a:xfrm xmlns:a="http://schemas.openxmlformats.org/drawingml/2006/main" flipH="1" flipV="1">
          <a:off x="2190750" y="981075"/>
          <a:ext cx="247650" cy="2381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0.78958</cdr:x>
      <cdr:y>0.22917</cdr:y>
    </cdr:from>
    <cdr:to>
      <cdr:x>0.8375</cdr:x>
      <cdr:y>0.375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1B8AC95D-34C7-4D72-82BE-0D34C499CCC3}"/>
            </a:ext>
          </a:extLst>
        </cdr:cNvPr>
        <cdr:cNvCxnSpPr/>
      </cdr:nvCxnSpPr>
      <cdr:spPr>
        <a:xfrm xmlns:a="http://schemas.openxmlformats.org/drawingml/2006/main" flipV="1">
          <a:off x="3609975" y="628650"/>
          <a:ext cx="219075" cy="40005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0.68958</cdr:x>
      <cdr:y>0.36458</cdr:y>
    </cdr:from>
    <cdr:to>
      <cdr:x>0.92917</cdr:x>
      <cdr:y>0.45486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4CDE2135-3F61-4C04-9A97-E2E63168744A}"/>
            </a:ext>
          </a:extLst>
        </cdr:cNvPr>
        <cdr:cNvSpPr txBox="1"/>
      </cdr:nvSpPr>
      <cdr:spPr>
        <a:xfrm xmlns:a="http://schemas.openxmlformats.org/drawingml/2006/main">
          <a:off x="3152774" y="1000125"/>
          <a:ext cx="1095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Fracture Point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1"/>
  <sheetViews>
    <sheetView tabSelected="1" topLeftCell="A52" workbookViewId="0">
      <selection activeCell="H60" sqref="H60"/>
    </sheetView>
  </sheetViews>
  <sheetFormatPr defaultRowHeight="15" x14ac:dyDescent="0.25"/>
  <cols>
    <col min="1" max="1" width="15.28515625" customWidth="1"/>
    <col min="2" max="2" width="18.7109375" customWidth="1"/>
    <col min="3" max="3" width="18.140625" customWidth="1"/>
    <col min="4" max="4" width="14.140625" customWidth="1"/>
    <col min="5" max="5" width="17.5703125" bestFit="1" customWidth="1"/>
    <col min="8" max="8" width="12" customWidth="1"/>
  </cols>
  <sheetData>
    <row r="1" spans="1:12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11" t="s">
        <v>1</v>
      </c>
      <c r="B2" s="11"/>
      <c r="C2" s="11"/>
      <c r="D2" s="11"/>
      <c r="E2" s="11"/>
    </row>
    <row r="3" spans="1:12" x14ac:dyDescent="0.25">
      <c r="A3" t="s">
        <v>2</v>
      </c>
      <c r="B3" t="s">
        <v>3</v>
      </c>
      <c r="C3" s="5" t="s">
        <v>4</v>
      </c>
      <c r="D3" t="s">
        <v>6</v>
      </c>
      <c r="E3" t="s">
        <v>5</v>
      </c>
      <c r="H3" s="11" t="s">
        <v>18</v>
      </c>
      <c r="I3" s="11"/>
    </row>
    <row r="4" spans="1:12" x14ac:dyDescent="0.25">
      <c r="A4">
        <v>1</v>
      </c>
      <c r="B4">
        <v>7.0000000000000007E-2</v>
      </c>
      <c r="C4">
        <v>3.5000000000000003E-2</v>
      </c>
      <c r="D4" s="6">
        <f>C4/(PI())</f>
        <v>1.1140846016432676E-2</v>
      </c>
      <c r="E4" s="7">
        <f>PI()*(D4/2)^2</f>
        <v>9.7482402643785934E-5</v>
      </c>
      <c r="H4" t="s">
        <v>19</v>
      </c>
      <c r="I4">
        <v>5</v>
      </c>
    </row>
    <row r="5" spans="1:12" x14ac:dyDescent="0.25">
      <c r="A5">
        <v>2</v>
      </c>
      <c r="B5">
        <v>0.08</v>
      </c>
      <c r="C5">
        <v>0.03</v>
      </c>
      <c r="D5" s="6">
        <f t="shared" ref="D5:D8" si="0">C5/(PI())</f>
        <v>9.5492965855137196E-3</v>
      </c>
      <c r="E5" s="7">
        <f t="shared" ref="E5:E8" si="1">PI()*(D5/2)^2</f>
        <v>7.1619724391352885E-5</v>
      </c>
      <c r="H5" t="s">
        <v>20</v>
      </c>
      <c r="I5">
        <v>5.67</v>
      </c>
    </row>
    <row r="6" spans="1:12" x14ac:dyDescent="0.25">
      <c r="A6">
        <v>3</v>
      </c>
      <c r="B6" s="5">
        <v>7.0000000000000007E-2</v>
      </c>
      <c r="C6">
        <v>3.3000000000000002E-2</v>
      </c>
      <c r="D6" s="6">
        <f t="shared" si="0"/>
        <v>1.0504226244065093E-2</v>
      </c>
      <c r="E6" s="7">
        <f t="shared" si="1"/>
        <v>8.6659866513537015E-5</v>
      </c>
      <c r="H6" t="s">
        <v>21</v>
      </c>
      <c r="I6">
        <v>5</v>
      </c>
    </row>
    <row r="7" spans="1:12" x14ac:dyDescent="0.25">
      <c r="A7">
        <v>4</v>
      </c>
      <c r="B7">
        <v>7.1999999999999995E-2</v>
      </c>
      <c r="C7">
        <v>3.5999999999999997E-2</v>
      </c>
      <c r="D7" s="6">
        <f t="shared" si="0"/>
        <v>1.1459155902616465E-2</v>
      </c>
      <c r="E7" s="7">
        <f t="shared" si="1"/>
        <v>1.0313240312354819E-4</v>
      </c>
    </row>
    <row r="8" spans="1:12" x14ac:dyDescent="0.25">
      <c r="A8">
        <v>5</v>
      </c>
      <c r="B8">
        <v>7.2999999999999995E-2</v>
      </c>
      <c r="C8">
        <v>3.2000000000000001E-2</v>
      </c>
      <c r="D8" s="6">
        <f t="shared" si="0"/>
        <v>1.0185916357881302E-2</v>
      </c>
      <c r="E8" s="7">
        <f t="shared" si="1"/>
        <v>8.1487330863050419E-5</v>
      </c>
    </row>
    <row r="10" spans="1:12" x14ac:dyDescent="0.25">
      <c r="A10" s="11" t="s">
        <v>7</v>
      </c>
      <c r="B10" s="11"/>
      <c r="C10" s="11"/>
    </row>
    <row r="11" spans="1:12" x14ac:dyDescent="0.25">
      <c r="A11" t="s">
        <v>10</v>
      </c>
    </row>
    <row r="12" spans="1:12" x14ac:dyDescent="0.25">
      <c r="A12" t="s">
        <v>22</v>
      </c>
      <c r="B12" t="s">
        <v>8</v>
      </c>
      <c r="C12" t="s">
        <v>9</v>
      </c>
      <c r="D12" t="s">
        <v>12</v>
      </c>
      <c r="E12" t="s">
        <v>26</v>
      </c>
    </row>
    <row r="13" spans="1:12" x14ac:dyDescent="0.25">
      <c r="A13">
        <v>0</v>
      </c>
      <c r="B13">
        <v>0</v>
      </c>
      <c r="C13">
        <v>0</v>
      </c>
      <c r="D13">
        <v>7.0000000000000007E-2</v>
      </c>
      <c r="E13">
        <v>0</v>
      </c>
    </row>
    <row r="14" spans="1:12" x14ac:dyDescent="0.25">
      <c r="A14">
        <v>1</v>
      </c>
      <c r="B14" s="3">
        <f>5.67*0.008+0.005</f>
        <v>5.0359999999999995E-2</v>
      </c>
      <c r="C14" s="3">
        <f>B14*9.81</f>
        <v>0.49403159999999996</v>
      </c>
      <c r="D14">
        <v>0.08</v>
      </c>
      <c r="E14">
        <f>D14-$B$4</f>
        <v>9.999999999999995E-3</v>
      </c>
    </row>
    <row r="15" spans="1:12" x14ac:dyDescent="0.25">
      <c r="A15">
        <v>2</v>
      </c>
      <c r="B15" s="3">
        <f>45.36*0.002+0.005</f>
        <v>9.572E-2</v>
      </c>
      <c r="C15" s="3">
        <f t="shared" ref="C15:C23" si="2">B15*9.81</f>
        <v>0.93901319999999999</v>
      </c>
      <c r="D15">
        <v>8.5000000000000006E-2</v>
      </c>
      <c r="E15">
        <f t="shared" ref="E15:E23" si="3">D15-$B$4</f>
        <v>1.4999999999999999E-2</v>
      </c>
    </row>
    <row r="16" spans="1:12" x14ac:dyDescent="0.25">
      <c r="A16">
        <v>3</v>
      </c>
      <c r="B16" s="3">
        <f>45.36*A16*0.001+0.005</f>
        <v>0.14107999999999998</v>
      </c>
      <c r="C16" s="3">
        <f t="shared" si="2"/>
        <v>1.3839948</v>
      </c>
      <c r="D16">
        <v>0.09</v>
      </c>
      <c r="E16">
        <f t="shared" si="3"/>
        <v>1.999999999999999E-2</v>
      </c>
    </row>
    <row r="17" spans="1:5" x14ac:dyDescent="0.25">
      <c r="A17">
        <v>4</v>
      </c>
      <c r="B17" s="3">
        <f t="shared" ref="B17:B18" si="4">45.36*A17*0.001+0.005</f>
        <v>0.18643999999999999</v>
      </c>
      <c r="C17" s="3">
        <f t="shared" si="2"/>
        <v>1.8289763999999999</v>
      </c>
      <c r="D17">
        <v>9.6000000000000002E-2</v>
      </c>
      <c r="E17">
        <f t="shared" si="3"/>
        <v>2.5999999999999995E-2</v>
      </c>
    </row>
    <row r="18" spans="1:5" x14ac:dyDescent="0.25">
      <c r="A18">
        <v>5</v>
      </c>
      <c r="B18" s="3">
        <f t="shared" si="4"/>
        <v>0.23180000000000003</v>
      </c>
      <c r="C18" s="3">
        <f t="shared" si="2"/>
        <v>2.2739580000000004</v>
      </c>
      <c r="D18">
        <v>0.1</v>
      </c>
      <c r="E18">
        <f t="shared" si="3"/>
        <v>0.03</v>
      </c>
    </row>
    <row r="19" spans="1:5" x14ac:dyDescent="0.25">
      <c r="A19">
        <v>6</v>
      </c>
      <c r="B19" s="3">
        <f>0.2268+0.04*(A19-5)+0.005</f>
        <v>0.27179999999999999</v>
      </c>
      <c r="C19" s="3">
        <f t="shared" si="2"/>
        <v>2.6663579999999998</v>
      </c>
      <c r="D19">
        <v>0.108</v>
      </c>
      <c r="E19">
        <f t="shared" si="3"/>
        <v>3.7999999999999992E-2</v>
      </c>
    </row>
    <row r="20" spans="1:5" x14ac:dyDescent="0.25">
      <c r="A20">
        <v>7</v>
      </c>
      <c r="B20" s="3">
        <f t="shared" ref="B20:B23" si="5">0.2268+0.04*(A20-5)+0.005</f>
        <v>0.31180000000000002</v>
      </c>
      <c r="C20" s="3">
        <f t="shared" si="2"/>
        <v>3.0587580000000005</v>
      </c>
      <c r="D20">
        <v>0.12</v>
      </c>
      <c r="E20">
        <f t="shared" si="3"/>
        <v>4.9999999999999989E-2</v>
      </c>
    </row>
    <row r="21" spans="1:5" x14ac:dyDescent="0.25">
      <c r="A21">
        <v>8</v>
      </c>
      <c r="B21" s="3">
        <f t="shared" si="5"/>
        <v>0.3518</v>
      </c>
      <c r="C21" s="3">
        <f t="shared" si="2"/>
        <v>3.4511580000000004</v>
      </c>
      <c r="D21">
        <v>0.13</v>
      </c>
      <c r="E21">
        <f t="shared" si="3"/>
        <v>0.06</v>
      </c>
    </row>
    <row r="22" spans="1:5" x14ac:dyDescent="0.25">
      <c r="A22">
        <v>9</v>
      </c>
      <c r="B22" s="3">
        <f t="shared" si="5"/>
        <v>0.39180000000000004</v>
      </c>
      <c r="C22" s="3">
        <f t="shared" si="2"/>
        <v>3.8435580000000007</v>
      </c>
      <c r="D22">
        <v>0.15</v>
      </c>
      <c r="E22">
        <f t="shared" si="3"/>
        <v>7.9999999999999988E-2</v>
      </c>
    </row>
    <row r="23" spans="1:5" x14ac:dyDescent="0.25">
      <c r="A23">
        <v>10</v>
      </c>
      <c r="B23" s="3">
        <f t="shared" si="5"/>
        <v>0.43180000000000002</v>
      </c>
      <c r="C23" s="3">
        <f t="shared" si="2"/>
        <v>4.2359580000000001</v>
      </c>
      <c r="D23">
        <v>0.16</v>
      </c>
      <c r="E23">
        <f t="shared" si="3"/>
        <v>0.09</v>
      </c>
    </row>
    <row r="24" spans="1:5" x14ac:dyDescent="0.25">
      <c r="C24" s="3"/>
    </row>
    <row r="25" spans="1:5" x14ac:dyDescent="0.25">
      <c r="C25" s="3"/>
    </row>
    <row r="27" spans="1:5" x14ac:dyDescent="0.25">
      <c r="A27" t="s">
        <v>11</v>
      </c>
    </row>
    <row r="28" spans="1:5" x14ac:dyDescent="0.25">
      <c r="A28" t="s">
        <v>22</v>
      </c>
      <c r="B28" t="s">
        <v>8</v>
      </c>
      <c r="C28" t="s">
        <v>9</v>
      </c>
      <c r="D28" t="s">
        <v>12</v>
      </c>
      <c r="E28" t="s">
        <v>26</v>
      </c>
    </row>
    <row r="29" spans="1:5" x14ac:dyDescent="0.25">
      <c r="A29">
        <v>0</v>
      </c>
      <c r="B29" s="3">
        <v>0</v>
      </c>
      <c r="C29">
        <v>0</v>
      </c>
      <c r="D29">
        <v>0.08</v>
      </c>
      <c r="E29">
        <v>0</v>
      </c>
    </row>
    <row r="30" spans="1:5" x14ac:dyDescent="0.25">
      <c r="A30">
        <v>1</v>
      </c>
      <c r="B30" s="3">
        <f>5.67*0.008+0.005</f>
        <v>5.0359999999999995E-2</v>
      </c>
      <c r="C30" s="3">
        <f>B30*9.81</f>
        <v>0.49403159999999996</v>
      </c>
      <c r="D30">
        <v>8.3000000000000004E-2</v>
      </c>
      <c r="E30">
        <f>D30-$B$5</f>
        <v>3.0000000000000027E-3</v>
      </c>
    </row>
    <row r="31" spans="1:5" x14ac:dyDescent="0.25">
      <c r="A31">
        <v>2</v>
      </c>
      <c r="B31" s="3">
        <f>45.36*0.002+0.005</f>
        <v>9.572E-2</v>
      </c>
      <c r="C31" s="3">
        <f t="shared" ref="C31:C39" si="6">B31*9.81</f>
        <v>0.93901319999999999</v>
      </c>
      <c r="D31">
        <v>8.7999999999999995E-2</v>
      </c>
      <c r="E31">
        <f t="shared" ref="E31:E39" si="7">D31-$B$5</f>
        <v>7.9999999999999932E-3</v>
      </c>
    </row>
    <row r="32" spans="1:5" x14ac:dyDescent="0.25">
      <c r="A32">
        <v>3</v>
      </c>
      <c r="B32" s="3">
        <f>45.36*A32*0.001+0.005</f>
        <v>0.14107999999999998</v>
      </c>
      <c r="C32" s="3">
        <f t="shared" si="6"/>
        <v>1.3839948</v>
      </c>
      <c r="D32">
        <v>9.2999999999999999E-2</v>
      </c>
      <c r="E32">
        <f t="shared" si="7"/>
        <v>1.2999999999999998E-2</v>
      </c>
    </row>
    <row r="33" spans="1:7" x14ac:dyDescent="0.25">
      <c r="A33">
        <v>4</v>
      </c>
      <c r="B33" s="3">
        <f t="shared" ref="B33:B34" si="8">45.36*A33*0.001+0.005</f>
        <v>0.18643999999999999</v>
      </c>
      <c r="C33" s="3">
        <f t="shared" si="6"/>
        <v>1.8289763999999999</v>
      </c>
      <c r="D33">
        <v>9.7000000000000003E-2</v>
      </c>
      <c r="E33">
        <f t="shared" si="7"/>
        <v>1.7000000000000001E-2</v>
      </c>
    </row>
    <row r="34" spans="1:7" x14ac:dyDescent="0.25">
      <c r="A34">
        <v>5</v>
      </c>
      <c r="B34" s="3">
        <f t="shared" si="8"/>
        <v>0.23180000000000003</v>
      </c>
      <c r="C34" s="3">
        <f t="shared" si="6"/>
        <v>2.2739580000000004</v>
      </c>
      <c r="D34">
        <v>0.10199999999999999</v>
      </c>
      <c r="E34">
        <f t="shared" si="7"/>
        <v>2.1999999999999992E-2</v>
      </c>
    </row>
    <row r="35" spans="1:7" x14ac:dyDescent="0.25">
      <c r="A35">
        <v>6</v>
      </c>
      <c r="B35" s="3">
        <f>0.2268+0.04*(A35-5)+0.005</f>
        <v>0.27179999999999999</v>
      </c>
      <c r="C35" s="3">
        <f t="shared" si="6"/>
        <v>2.6663579999999998</v>
      </c>
      <c r="D35">
        <v>0.106</v>
      </c>
      <c r="E35">
        <f t="shared" si="7"/>
        <v>2.5999999999999995E-2</v>
      </c>
    </row>
    <row r="36" spans="1:7" x14ac:dyDescent="0.25">
      <c r="A36">
        <v>7</v>
      </c>
      <c r="B36" s="3">
        <f t="shared" ref="B36:B39" si="9">0.2268+0.04*(A36-5)+0.005</f>
        <v>0.31180000000000002</v>
      </c>
      <c r="C36" s="3">
        <f t="shared" si="6"/>
        <v>3.0587580000000005</v>
      </c>
      <c r="D36">
        <v>0.12</v>
      </c>
      <c r="E36">
        <f t="shared" si="7"/>
        <v>3.9999999999999994E-2</v>
      </c>
    </row>
    <row r="37" spans="1:7" x14ac:dyDescent="0.25">
      <c r="A37">
        <v>8</v>
      </c>
      <c r="B37" s="3">
        <f t="shared" si="9"/>
        <v>0.3518</v>
      </c>
      <c r="C37" s="3">
        <f t="shared" si="6"/>
        <v>3.4511580000000004</v>
      </c>
      <c r="D37">
        <v>0.14299999999999999</v>
      </c>
      <c r="E37">
        <f t="shared" si="7"/>
        <v>6.2999999999999987E-2</v>
      </c>
    </row>
    <row r="38" spans="1:7" x14ac:dyDescent="0.25">
      <c r="A38">
        <v>9</v>
      </c>
      <c r="B38" s="3">
        <f t="shared" si="9"/>
        <v>0.39180000000000004</v>
      </c>
      <c r="C38" s="3">
        <f t="shared" si="6"/>
        <v>3.8435580000000007</v>
      </c>
      <c r="D38">
        <v>0.158</v>
      </c>
      <c r="E38">
        <f t="shared" si="7"/>
        <v>7.8E-2</v>
      </c>
    </row>
    <row r="39" spans="1:7" x14ac:dyDescent="0.25">
      <c r="A39">
        <v>10</v>
      </c>
      <c r="B39" s="3">
        <f t="shared" si="9"/>
        <v>0.43180000000000002</v>
      </c>
      <c r="C39" s="3">
        <f t="shared" si="6"/>
        <v>4.2359580000000001</v>
      </c>
      <c r="D39">
        <v>0.16700000000000001</v>
      </c>
      <c r="E39">
        <f t="shared" si="7"/>
        <v>8.7000000000000008E-2</v>
      </c>
    </row>
    <row r="40" spans="1:7" x14ac:dyDescent="0.25">
      <c r="C40" s="3"/>
    </row>
    <row r="41" spans="1:7" x14ac:dyDescent="0.25">
      <c r="C41" s="3"/>
    </row>
    <row r="43" spans="1:7" x14ac:dyDescent="0.25">
      <c r="A43" s="11" t="s">
        <v>13</v>
      </c>
      <c r="B43" s="11"/>
      <c r="C43" s="11"/>
    </row>
    <row r="44" spans="1:7" x14ac:dyDescent="0.25">
      <c r="A44" s="2" t="s">
        <v>10</v>
      </c>
      <c r="B44" s="1"/>
      <c r="C44" s="1"/>
    </row>
    <row r="45" spans="1:7" x14ac:dyDescent="0.25">
      <c r="A45" t="s">
        <v>22</v>
      </c>
      <c r="B45" t="s">
        <v>8</v>
      </c>
      <c r="C45" t="s">
        <v>14</v>
      </c>
      <c r="D45" t="s">
        <v>16</v>
      </c>
      <c r="E45" t="s">
        <v>12</v>
      </c>
      <c r="F45" t="s">
        <v>15</v>
      </c>
    </row>
    <row r="46" spans="1:7" x14ac:dyDescent="0.25">
      <c r="A46">
        <v>1</v>
      </c>
      <c r="B46" s="3">
        <f>(4*5.67*A46+10*A46+5)/1000</f>
        <v>3.7679999999999998E-2</v>
      </c>
      <c r="C46" s="3">
        <f>B46*9.81</f>
        <v>0.36964079999999999</v>
      </c>
      <c r="D46" s="4">
        <f>C46/$E$6</f>
        <v>4265.4208328633758</v>
      </c>
      <c r="E46" s="3">
        <v>7.2999999999999995E-2</v>
      </c>
      <c r="F46" s="3">
        <f>(E46-$B$6)/$B$6</f>
        <v>4.2857142857142691E-2</v>
      </c>
      <c r="G46" s="12">
        <f>C46/$E$6</f>
        <v>4265.4208328633758</v>
      </c>
    </row>
    <row r="47" spans="1:7" x14ac:dyDescent="0.25">
      <c r="A47">
        <v>2</v>
      </c>
      <c r="B47" s="3">
        <f t="shared" ref="B47:B53" si="10">(4*5.67*A47+10*A47+5)/1000</f>
        <v>7.0360000000000006E-2</v>
      </c>
      <c r="C47" s="3">
        <f t="shared" ref="C47:C55" si="11">B47*9.81</f>
        <v>0.69023160000000006</v>
      </c>
      <c r="D47" s="4">
        <f t="shared" ref="D47:D55" si="12">C47/$E$6</f>
        <v>7964.8357165675989</v>
      </c>
      <c r="E47" s="3">
        <v>7.5999999999999998E-2</v>
      </c>
      <c r="F47" s="3">
        <f t="shared" ref="F47:F55" si="13">(E47-$B$6)/$B$6</f>
        <v>8.571428571428559E-2</v>
      </c>
      <c r="G47" s="12">
        <f t="shared" ref="G47:G55" si="14">C47/$E$6</f>
        <v>7964.8357165675989</v>
      </c>
    </row>
    <row r="48" spans="1:7" x14ac:dyDescent="0.25">
      <c r="A48">
        <v>3</v>
      </c>
      <c r="B48" s="3">
        <f t="shared" si="10"/>
        <v>0.10303999999999999</v>
      </c>
      <c r="C48" s="3">
        <f t="shared" si="11"/>
        <v>1.0108223999999999</v>
      </c>
      <c r="D48" s="4">
        <f t="shared" si="12"/>
        <v>11664.25060027182</v>
      </c>
      <c r="E48" s="3">
        <v>0.08</v>
      </c>
      <c r="F48" s="3">
        <f t="shared" si="13"/>
        <v>0.14285714285714277</v>
      </c>
      <c r="G48" s="12">
        <f t="shared" si="14"/>
        <v>11664.25060027182</v>
      </c>
    </row>
    <row r="49" spans="1:7" x14ac:dyDescent="0.25">
      <c r="A49">
        <v>4</v>
      </c>
      <c r="B49" s="3">
        <f t="shared" si="10"/>
        <v>0.13572000000000001</v>
      </c>
      <c r="C49" s="3">
        <f t="shared" si="11"/>
        <v>1.3314132000000001</v>
      </c>
      <c r="D49" s="4">
        <f t="shared" si="12"/>
        <v>15363.665483976045</v>
      </c>
      <c r="E49" s="3">
        <v>8.4000000000000005E-2</v>
      </c>
      <c r="F49" s="3">
        <f t="shared" si="13"/>
        <v>0.19999999999999996</v>
      </c>
      <c r="G49" s="12">
        <f t="shared" si="14"/>
        <v>15363.665483976045</v>
      </c>
    </row>
    <row r="50" spans="1:7" x14ac:dyDescent="0.25">
      <c r="A50">
        <v>5</v>
      </c>
      <c r="B50" s="3">
        <f t="shared" si="10"/>
        <v>0.16839999999999999</v>
      </c>
      <c r="C50" s="3">
        <f t="shared" si="11"/>
        <v>1.652004</v>
      </c>
      <c r="D50" s="4">
        <f t="shared" si="12"/>
        <v>19063.080367680268</v>
      </c>
      <c r="E50" s="3">
        <v>8.7999999999999995E-2</v>
      </c>
      <c r="F50" s="3">
        <f t="shared" si="13"/>
        <v>0.25714285714285695</v>
      </c>
      <c r="G50" s="12">
        <f t="shared" si="14"/>
        <v>19063.080367680268</v>
      </c>
    </row>
    <row r="51" spans="1:7" x14ac:dyDescent="0.25">
      <c r="A51">
        <v>6</v>
      </c>
      <c r="B51" s="3">
        <f t="shared" si="10"/>
        <v>0.20107999999999998</v>
      </c>
      <c r="C51" s="3">
        <f t="shared" si="11"/>
        <v>1.9725948</v>
      </c>
      <c r="D51" s="4">
        <f t="shared" si="12"/>
        <v>22762.495251384487</v>
      </c>
      <c r="E51" s="3">
        <v>9.2999999999999999E-2</v>
      </c>
      <c r="F51" s="3">
        <f t="shared" si="13"/>
        <v>0.32857142857142846</v>
      </c>
      <c r="G51" s="12">
        <f t="shared" si="14"/>
        <v>22762.495251384487</v>
      </c>
    </row>
    <row r="52" spans="1:7" x14ac:dyDescent="0.25">
      <c r="A52">
        <v>7</v>
      </c>
      <c r="B52" s="3">
        <f t="shared" si="10"/>
        <v>0.23376</v>
      </c>
      <c r="C52" s="3">
        <f t="shared" si="11"/>
        <v>2.2931856000000002</v>
      </c>
      <c r="D52" s="4">
        <f t="shared" si="12"/>
        <v>26461.910135088714</v>
      </c>
      <c r="E52" s="3">
        <v>9.9000000000000005E-2</v>
      </c>
      <c r="F52" s="3">
        <f t="shared" si="13"/>
        <v>0.4142857142857142</v>
      </c>
      <c r="G52" s="12">
        <f t="shared" si="14"/>
        <v>26461.910135088714</v>
      </c>
    </row>
    <row r="53" spans="1:7" x14ac:dyDescent="0.25">
      <c r="A53">
        <v>8</v>
      </c>
      <c r="B53" s="3">
        <f t="shared" si="10"/>
        <v>0.26644000000000001</v>
      </c>
      <c r="C53" s="3">
        <f t="shared" si="11"/>
        <v>2.6137764000000003</v>
      </c>
      <c r="D53" s="4">
        <f t="shared" si="12"/>
        <v>30161.325018792937</v>
      </c>
      <c r="E53" s="3">
        <v>0.107</v>
      </c>
      <c r="F53" s="3">
        <f t="shared" si="13"/>
        <v>0.52857142857142836</v>
      </c>
      <c r="G53" s="12">
        <f t="shared" si="14"/>
        <v>30161.325018792937</v>
      </c>
    </row>
    <row r="54" spans="1:7" x14ac:dyDescent="0.25">
      <c r="A54">
        <v>9</v>
      </c>
      <c r="B54" s="3">
        <f>(4*5.67*A54+10*A54+5)/1000</f>
        <v>0.29912</v>
      </c>
      <c r="C54" s="3">
        <f t="shared" si="11"/>
        <v>2.9343672000000001</v>
      </c>
      <c r="D54" s="4">
        <f t="shared" si="12"/>
        <v>33860.73990249716</v>
      </c>
      <c r="E54" s="3">
        <v>0.11700000000000001</v>
      </c>
      <c r="F54" s="3">
        <f t="shared" si="13"/>
        <v>0.67142857142857137</v>
      </c>
      <c r="G54" s="12">
        <f t="shared" si="14"/>
        <v>33860.73990249716</v>
      </c>
    </row>
    <row r="55" spans="1:7" x14ac:dyDescent="0.25">
      <c r="A55">
        <v>10</v>
      </c>
      <c r="B55" s="3">
        <f>((7*5.67+120)/1000)+B54</f>
        <v>0.45881</v>
      </c>
      <c r="C55" s="3">
        <f t="shared" si="11"/>
        <v>4.5009261</v>
      </c>
      <c r="D55" s="4">
        <f t="shared" si="12"/>
        <v>51937.837906742177</v>
      </c>
      <c r="E55" s="3">
        <v>0.19</v>
      </c>
      <c r="F55" s="3">
        <f t="shared" si="13"/>
        <v>1.714285714285714</v>
      </c>
      <c r="G55" s="12">
        <f t="shared" si="14"/>
        <v>51937.837906742177</v>
      </c>
    </row>
    <row r="60" spans="1:7" x14ac:dyDescent="0.25">
      <c r="A60" t="s">
        <v>11</v>
      </c>
    </row>
    <row r="61" spans="1:7" x14ac:dyDescent="0.25">
      <c r="A61" t="s">
        <v>22</v>
      </c>
      <c r="B61" t="s">
        <v>8</v>
      </c>
      <c r="C61" t="s">
        <v>14</v>
      </c>
      <c r="D61" t="s">
        <v>16</v>
      </c>
      <c r="E61" t="s">
        <v>12</v>
      </c>
      <c r="F61" t="s">
        <v>15</v>
      </c>
    </row>
    <row r="62" spans="1:7" x14ac:dyDescent="0.25">
      <c r="A62">
        <v>1</v>
      </c>
      <c r="B62" s="3">
        <f>(4*5.67*A62+10*A62+5)/1000</f>
        <v>3.7679999999999998E-2</v>
      </c>
      <c r="C62" s="3">
        <f>B62*9.81</f>
        <v>0.36964079999999999</v>
      </c>
      <c r="D62" s="4">
        <f>C62/$E$7</f>
        <v>3584.138338725475</v>
      </c>
      <c r="E62">
        <v>7.4999999999999997E-2</v>
      </c>
      <c r="F62" s="3">
        <f>(E62-$B$7)/$B$7</f>
        <v>4.1666666666666706E-2</v>
      </c>
      <c r="G62">
        <v>3584.138338725475</v>
      </c>
    </row>
    <row r="63" spans="1:7" x14ac:dyDescent="0.25">
      <c r="A63">
        <v>2</v>
      </c>
      <c r="B63" s="3">
        <f t="shared" ref="B63:B70" si="15">(4*5.67*A63+10*A63+5)/1000</f>
        <v>7.0360000000000006E-2</v>
      </c>
      <c r="C63" s="3">
        <f t="shared" ref="C63:C70" si="16">B63*9.81</f>
        <v>0.69023160000000006</v>
      </c>
      <c r="D63" s="4">
        <f t="shared" ref="D63:D70" si="17">C63/$E$7</f>
        <v>6692.6744562824961</v>
      </c>
      <c r="E63">
        <v>7.8E-2</v>
      </c>
      <c r="F63" s="3">
        <f t="shared" ref="F63:F70" si="18">(E63-$B$7)/$B$7</f>
        <v>8.3333333333333412E-2</v>
      </c>
      <c r="G63">
        <v>6692.6744562824961</v>
      </c>
    </row>
    <row r="64" spans="1:7" x14ac:dyDescent="0.25">
      <c r="A64">
        <v>3</v>
      </c>
      <c r="B64" s="3">
        <f t="shared" si="15"/>
        <v>0.10303999999999999</v>
      </c>
      <c r="C64" s="3">
        <f t="shared" si="16"/>
        <v>1.0108223999999999</v>
      </c>
      <c r="D64" s="4">
        <f t="shared" si="17"/>
        <v>9801.2105738395148</v>
      </c>
      <c r="E64">
        <v>8.3000000000000004E-2</v>
      </c>
      <c r="F64" s="3">
        <f t="shared" si="18"/>
        <v>0.15277777777777793</v>
      </c>
      <c r="G64">
        <v>9801.2105738395148</v>
      </c>
    </row>
    <row r="65" spans="1:7" x14ac:dyDescent="0.25">
      <c r="A65">
        <v>4</v>
      </c>
      <c r="B65" s="3">
        <f t="shared" si="15"/>
        <v>0.13572000000000001</v>
      </c>
      <c r="C65" s="3">
        <f t="shared" si="16"/>
        <v>1.3314132000000001</v>
      </c>
      <c r="D65" s="4">
        <f t="shared" si="17"/>
        <v>12909.746691396536</v>
      </c>
      <c r="E65">
        <v>8.8999999999999996E-2</v>
      </c>
      <c r="F65" s="3">
        <f t="shared" si="18"/>
        <v>0.23611111111111113</v>
      </c>
      <c r="G65">
        <v>12909.746691396536</v>
      </c>
    </row>
    <row r="66" spans="1:7" x14ac:dyDescent="0.25">
      <c r="A66">
        <v>5</v>
      </c>
      <c r="B66" s="3">
        <f t="shared" si="15"/>
        <v>0.16839999999999999</v>
      </c>
      <c r="C66" s="3">
        <f t="shared" si="16"/>
        <v>1.652004</v>
      </c>
      <c r="D66" s="4">
        <f t="shared" si="17"/>
        <v>16018.282808953556</v>
      </c>
      <c r="E66">
        <v>9.6000000000000002E-2</v>
      </c>
      <c r="F66" s="3">
        <f t="shared" si="18"/>
        <v>0.33333333333333348</v>
      </c>
      <c r="G66">
        <v>16018.282808953556</v>
      </c>
    </row>
    <row r="67" spans="1:7" x14ac:dyDescent="0.25">
      <c r="A67">
        <v>6</v>
      </c>
      <c r="B67" s="3">
        <f t="shared" si="15"/>
        <v>0.20107999999999998</v>
      </c>
      <c r="C67" s="3">
        <f t="shared" si="16"/>
        <v>1.9725948</v>
      </c>
      <c r="D67" s="4">
        <f t="shared" si="17"/>
        <v>19126.818926510576</v>
      </c>
      <c r="E67">
        <v>0.107</v>
      </c>
      <c r="F67" s="3">
        <f t="shared" si="18"/>
        <v>0.48611111111111122</v>
      </c>
      <c r="G67">
        <v>19126.818926510576</v>
      </c>
    </row>
    <row r="68" spans="1:7" x14ac:dyDescent="0.25">
      <c r="A68">
        <v>7</v>
      </c>
      <c r="B68" s="3">
        <f t="shared" si="15"/>
        <v>0.23376</v>
      </c>
      <c r="C68" s="3">
        <f t="shared" si="16"/>
        <v>2.2931856000000002</v>
      </c>
      <c r="D68" s="4">
        <f t="shared" si="17"/>
        <v>22235.355044067597</v>
      </c>
      <c r="E68">
        <v>0.124</v>
      </c>
      <c r="F68" s="3">
        <f t="shared" si="18"/>
        <v>0.72222222222222232</v>
      </c>
      <c r="G68">
        <v>22235.355044067597</v>
      </c>
    </row>
    <row r="69" spans="1:7" x14ac:dyDescent="0.25">
      <c r="A69">
        <v>8</v>
      </c>
      <c r="B69" s="3">
        <f t="shared" si="15"/>
        <v>0.26644000000000001</v>
      </c>
      <c r="C69" s="3">
        <f t="shared" si="16"/>
        <v>2.6137764000000003</v>
      </c>
      <c r="D69" s="4">
        <f t="shared" si="17"/>
        <v>25343.891161624619</v>
      </c>
      <c r="E69">
        <v>0.14399999999999999</v>
      </c>
      <c r="F69" s="3">
        <f t="shared" si="18"/>
        <v>1</v>
      </c>
      <c r="G69">
        <v>25343.891161624619</v>
      </c>
    </row>
    <row r="70" spans="1:7" x14ac:dyDescent="0.25">
      <c r="A70">
        <v>9</v>
      </c>
      <c r="B70" s="3">
        <f t="shared" si="15"/>
        <v>0.29912</v>
      </c>
      <c r="C70" s="3">
        <f t="shared" si="16"/>
        <v>2.9343672000000001</v>
      </c>
      <c r="D70" s="4">
        <f t="shared" si="17"/>
        <v>28452.427279181637</v>
      </c>
      <c r="E70">
        <v>0.17299999999999999</v>
      </c>
      <c r="F70" s="3">
        <f t="shared" si="18"/>
        <v>1.4027777777777777</v>
      </c>
      <c r="G70">
        <v>28452.427279181637</v>
      </c>
    </row>
    <row r="71" spans="1:7" x14ac:dyDescent="0.25">
      <c r="A71">
        <v>10</v>
      </c>
      <c r="B71" s="3">
        <f>B70+0.06</f>
        <v>0.35911999999999999</v>
      </c>
      <c r="C71" s="3">
        <f>B71*9.81</f>
        <v>3.5229672000000001</v>
      </c>
      <c r="D71" s="4">
        <f>C71/$E$7</f>
        <v>34159.653933203095</v>
      </c>
      <c r="E71" s="9" t="s">
        <v>24</v>
      </c>
      <c r="F71" s="8" t="s">
        <v>25</v>
      </c>
    </row>
    <row r="74" spans="1:7" x14ac:dyDescent="0.25">
      <c r="A74" t="s">
        <v>17</v>
      </c>
    </row>
    <row r="75" spans="1:7" x14ac:dyDescent="0.25">
      <c r="A75" t="s">
        <v>27</v>
      </c>
      <c r="B75" t="s">
        <v>23</v>
      </c>
      <c r="C75" t="s">
        <v>29</v>
      </c>
    </row>
    <row r="76" spans="1:7" x14ac:dyDescent="0.25">
      <c r="A76">
        <f>((26*5.67)+5)/1000</f>
        <v>0.15242</v>
      </c>
      <c r="B76" s="4">
        <v>1.0000000000000001E-9</v>
      </c>
      <c r="C76">
        <v>7.2999999999999995E-2</v>
      </c>
    </row>
    <row r="77" spans="1:7" x14ac:dyDescent="0.25">
      <c r="A77" t="s">
        <v>28</v>
      </c>
      <c r="B77">
        <v>2</v>
      </c>
      <c r="C77">
        <v>0.128</v>
      </c>
    </row>
    <row r="78" spans="1:7" x14ac:dyDescent="0.25">
      <c r="A78">
        <f>A76*9.81</f>
        <v>1.4952402</v>
      </c>
      <c r="B78">
        <v>4</v>
      </c>
      <c r="C78">
        <v>0.13400000000000001</v>
      </c>
    </row>
    <row r="79" spans="1:7" x14ac:dyDescent="0.25">
      <c r="B79">
        <v>6</v>
      </c>
      <c r="C79">
        <v>0.13800000000000001</v>
      </c>
    </row>
    <row r="80" spans="1:7" x14ac:dyDescent="0.25">
      <c r="B80">
        <v>8</v>
      </c>
      <c r="C80">
        <v>0.14099999999999999</v>
      </c>
    </row>
    <row r="81" spans="2:3" x14ac:dyDescent="0.25">
      <c r="B81">
        <v>10</v>
      </c>
      <c r="C81">
        <v>0.14299999999999999</v>
      </c>
    </row>
  </sheetData>
  <mergeCells count="5">
    <mergeCell ref="A1:L1"/>
    <mergeCell ref="A2:E2"/>
    <mergeCell ref="A10:C10"/>
    <mergeCell ref="A43:C43"/>
    <mergeCell ref="H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Auston Gray</dc:creator>
  <cp:lastModifiedBy>Auston</cp:lastModifiedBy>
  <dcterms:created xsi:type="dcterms:W3CDTF">2017-10-22T20:16:31Z</dcterms:created>
  <dcterms:modified xsi:type="dcterms:W3CDTF">2017-10-27T02:53:37Z</dcterms:modified>
</cp:coreProperties>
</file>